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_NIDP\27_MYT Petition\45_Annexures to Reply to the data gap 1st set\"/>
    </mc:Choice>
  </mc:AlternateContent>
  <xr:revisionPtr revIDLastSave="0" documentId="13_ncr:1_{70DD81D6-985C-4EBF-A49B-61AC04E9BF78}" xr6:coauthVersionLast="47" xr6:coauthVersionMax="47" xr10:uidLastSave="{00000000-0000-0000-0000-000000000000}"/>
  <bookViews>
    <workbookView xWindow="-98" yWindow="-98" windowWidth="20715" windowHeight="13155" xr2:uid="{924EF689-32A0-4338-9768-A472B3AB70D7}"/>
  </bookViews>
  <sheets>
    <sheet name="Anneuxre 14" sheetId="3" r:id="rId1"/>
  </sheets>
  <externalReferences>
    <externalReference r:id="rId2"/>
  </externalReferences>
  <definedNames>
    <definedName name="_xlnm.Print_Area" localSheetId="0">'Anneuxre 14'!$A$1:$O$25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4" i="3" l="1"/>
  <c r="E24" i="3"/>
  <c r="I23" i="3"/>
  <c r="E23" i="3"/>
  <c r="H23" i="3" s="1"/>
  <c r="I22" i="3"/>
  <c r="E22" i="3"/>
  <c r="I21" i="3"/>
  <c r="E21" i="3"/>
  <c r="H21" i="3" s="1"/>
  <c r="I20" i="3"/>
  <c r="E20" i="3"/>
  <c r="I19" i="3"/>
  <c r="E19" i="3"/>
  <c r="H19" i="3" s="1"/>
  <c r="I18" i="3"/>
  <c r="E18" i="3"/>
  <c r="I17" i="3"/>
  <c r="E17" i="3"/>
  <c r="H17" i="3" s="1"/>
  <c r="G15" i="3"/>
  <c r="C14" i="3"/>
  <c r="O8" i="3"/>
  <c r="C7" i="3"/>
  <c r="C11" i="3" s="1"/>
  <c r="O6" i="3"/>
  <c r="A3" i="3"/>
  <c r="K19" i="3" l="1"/>
  <c r="H20" i="3"/>
  <c r="K20" i="3" s="1"/>
  <c r="C13" i="3"/>
  <c r="H22" i="3"/>
  <c r="K22" i="3" s="1"/>
  <c r="K21" i="3"/>
  <c r="K17" i="3"/>
  <c r="H18" i="3"/>
  <c r="K23" i="3"/>
  <c r="H24" i="3"/>
  <c r="K24" i="3" s="1"/>
  <c r="E25" i="3"/>
  <c r="C9" i="3"/>
  <c r="D6" i="3" s="1"/>
  <c r="D11" i="3" l="1"/>
  <c r="D9" i="3"/>
  <c r="E6" i="3" s="1"/>
  <c r="H25" i="3"/>
  <c r="G7" i="3" s="1"/>
  <c r="O7" i="3" s="1"/>
  <c r="O9" i="3" s="1"/>
  <c r="K18" i="3"/>
  <c r="K25" i="3" s="1"/>
  <c r="L25" i="3" s="1"/>
  <c r="E11" i="3" l="1"/>
  <c r="E13" i="3" s="1"/>
  <c r="E9" i="3"/>
  <c r="F6" i="3" s="1"/>
  <c r="D13" i="3"/>
  <c r="F11" i="3" l="1"/>
  <c r="F9" i="3"/>
  <c r="G6" i="3" s="1"/>
  <c r="G11" i="3" l="1"/>
  <c r="G13" i="3" s="1"/>
  <c r="G9" i="3"/>
  <c r="H6" i="3" s="1"/>
  <c r="F13" i="3"/>
  <c r="H9" i="3" l="1"/>
  <c r="I6" i="3" s="1"/>
  <c r="H11" i="3"/>
  <c r="H13" i="3" l="1"/>
  <c r="I9" i="3"/>
  <c r="J6" i="3" s="1"/>
  <c r="I11" i="3"/>
  <c r="I13" i="3" s="1"/>
  <c r="J9" i="3" l="1"/>
  <c r="K6" i="3" s="1"/>
  <c r="J11" i="3"/>
  <c r="J13" i="3" s="1"/>
  <c r="K9" i="3" l="1"/>
  <c r="L6" i="3" s="1"/>
  <c r="K11" i="3"/>
  <c r="K13" i="3" s="1"/>
  <c r="L9" i="3" l="1"/>
  <c r="M6" i="3" s="1"/>
  <c r="L11" i="3"/>
  <c r="L13" i="3" s="1"/>
  <c r="M11" i="3" l="1"/>
  <c r="M13" i="3" s="1"/>
  <c r="M9" i="3"/>
  <c r="N6" i="3" s="1"/>
  <c r="N11" i="3" l="1"/>
  <c r="N9" i="3"/>
  <c r="N13" i="3" l="1"/>
  <c r="O11" i="3"/>
  <c r="O13" i="3" s="1"/>
  <c r="Q13" i="3" s="1"/>
</calcChain>
</file>

<file path=xl/sharedStrings.xml><?xml version="1.0" encoding="utf-8"?>
<sst xmlns="http://schemas.openxmlformats.org/spreadsheetml/2006/main" count="41" uniqueCount="29">
  <si>
    <t>Total</t>
  </si>
  <si>
    <t>Form No: F30_CSD monthly</t>
  </si>
  <si>
    <t>Monthly details of Consumer Security Deposit for True up year</t>
  </si>
  <si>
    <t>Particulars</t>
  </si>
  <si>
    <t xml:space="preserve">Opening Balance </t>
  </si>
  <si>
    <t>Addition during the month</t>
  </si>
  <si>
    <t>Deduction during the month</t>
  </si>
  <si>
    <t xml:space="preserve">Closing balance </t>
  </si>
  <si>
    <t>Interest Rate (%)</t>
  </si>
  <si>
    <t>Interest on Security Deposit to be disbursed by the Licensee as per Regulations</t>
  </si>
  <si>
    <t>Interest on Security Deposit actually disbursed to the Consumers</t>
  </si>
  <si>
    <t>Difference to be disbursed</t>
  </si>
  <si>
    <t>S. N.</t>
  </si>
  <si>
    <t xml:space="preserve">Description </t>
  </si>
  <si>
    <t>Date of Payment</t>
  </si>
  <si>
    <t>End Date</t>
  </si>
  <si>
    <t>SD Part Payment</t>
  </si>
  <si>
    <t>Building Name</t>
  </si>
  <si>
    <t>Name of Consumer</t>
  </si>
  <si>
    <t>Cumulative SD</t>
  </si>
  <si>
    <t>Days</t>
  </si>
  <si>
    <t>ROI</t>
  </si>
  <si>
    <t>Interest Amount</t>
  </si>
  <si>
    <t>First instalment</t>
  </si>
  <si>
    <t>HTP - I</t>
  </si>
  <si>
    <t>NIDP</t>
  </si>
  <si>
    <t>Second instalment</t>
  </si>
  <si>
    <t>HTP - II</t>
  </si>
  <si>
    <t>Annexure 14 A: The detail of interest on consumer deposit paid during FY 2024-25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</si>
</sst>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_(* #,##0.00_);_(* \(#,##0.00\);_(* &quot;-&quot;??_);_(@_)"/>
    <numFmt numFmtId="165" formatCode="_ * #,##0.00_ ;_ * \-#,##0.00_ ;_ * &quot;-&quot;_ ;_ @_ "/>
    <numFmt numFmtId="166" formatCode="0000000000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0"/>
      <color theme="1"/>
      <name val="Cambria"/>
      <family val="1"/>
    </font>
    <font>
      <sz val="10"/>
      <color theme="1"/>
      <name val="Cambria"/>
      <family val="1"/>
    </font>
    <font>
      <sz val="11"/>
      <name val="Calibri"/>
      <family val="2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0" fontId="10" fillId="0" borderId="0"/>
  </cellStyleXfs>
  <cellXfs count="40">
    <xf numFmtId="0" fontId="0" fillId="0" borderId="0" xfId="0"/>
    <xf numFmtId="0" fontId="6" fillId="0" borderId="1" xfId="0" applyFont="1" applyBorder="1" applyAlignment="1">
      <alignment vertical="center"/>
    </xf>
    <xf numFmtId="165" fontId="6" fillId="0" borderId="1" xfId="0" applyNumberFormat="1" applyFont="1" applyBorder="1" applyAlignment="1">
      <alignment vertical="center"/>
    </xf>
    <xf numFmtId="43" fontId="6" fillId="0" borderId="1" xfId="1" applyFont="1" applyFill="1" applyBorder="1" applyAlignment="1">
      <alignment vertical="center"/>
    </xf>
    <xf numFmtId="43" fontId="6" fillId="0" borderId="1" xfId="1" applyFont="1" applyBorder="1" applyAlignment="1">
      <alignment vertical="center"/>
    </xf>
    <xf numFmtId="10" fontId="6" fillId="0" borderId="1" xfId="2" applyNumberFormat="1" applyFont="1" applyBorder="1" applyAlignment="1">
      <alignment vertical="center"/>
    </xf>
    <xf numFmtId="0" fontId="7" fillId="0" borderId="1" xfId="0" applyFont="1" applyBorder="1" applyAlignment="1">
      <alignment vertical="center"/>
    </xf>
    <xf numFmtId="43" fontId="7" fillId="0" borderId="1" xfId="1" applyFont="1" applyBorder="1" applyAlignment="1">
      <alignment vertical="center"/>
    </xf>
    <xf numFmtId="49" fontId="8" fillId="4" borderId="1" xfId="0" applyNumberFormat="1" applyFont="1" applyFill="1" applyBorder="1" applyAlignment="1">
      <alignment horizontal="center" vertical="center" wrapText="1"/>
    </xf>
    <xf numFmtId="14" fontId="9" fillId="0" borderId="1" xfId="0" applyNumberFormat="1" applyFont="1" applyBorder="1" applyAlignment="1">
      <alignment horizontal="center" vertical="center"/>
    </xf>
    <xf numFmtId="166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0" fontId="9" fillId="5" borderId="1" xfId="0" applyNumberFormat="1" applyFont="1" applyFill="1" applyBorder="1" applyAlignment="1">
      <alignment horizontal="center" vertical="center"/>
    </xf>
    <xf numFmtId="166" fontId="9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3" fontId="2" fillId="0" borderId="1" xfId="0" applyNumberFormat="1" applyFont="1" applyBorder="1" applyAlignment="1">
      <alignment horizontal="center" vertical="center"/>
    </xf>
    <xf numFmtId="166" fontId="2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4" fillId="0" borderId="1" xfId="3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5" fillId="3" borderId="1" xfId="3" applyFont="1" applyFill="1" applyBorder="1" applyAlignment="1">
      <alignment horizontal="left" vertical="center"/>
    </xf>
    <xf numFmtId="0" fontId="5" fillId="0" borderId="1" xfId="3" applyFont="1" applyBorder="1" applyAlignment="1">
      <alignment vertical="center"/>
    </xf>
    <xf numFmtId="17" fontId="4" fillId="0" borderId="1" xfId="3" applyNumberFormat="1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164" fontId="0" fillId="0" borderId="1" xfId="0" applyNumberFormat="1" applyBorder="1" applyAlignment="1">
      <alignment vertical="center"/>
    </xf>
    <xf numFmtId="43" fontId="0" fillId="0" borderId="1" xfId="1" applyFont="1" applyBorder="1" applyAlignment="1">
      <alignment vertical="center"/>
    </xf>
    <xf numFmtId="165" fontId="0" fillId="0" borderId="1" xfId="0" applyNumberFormat="1" applyBorder="1" applyAlignment="1">
      <alignment vertical="center"/>
    </xf>
    <xf numFmtId="0" fontId="2" fillId="0" borderId="1" xfId="0" applyFont="1" applyBorder="1" applyAlignment="1">
      <alignment vertical="center"/>
    </xf>
    <xf numFmtId="164" fontId="2" fillId="0" borderId="1" xfId="0" applyNumberFormat="1" applyFont="1" applyBorder="1" applyAlignment="1">
      <alignment vertical="center"/>
    </xf>
    <xf numFmtId="43" fontId="0" fillId="0" borderId="0" xfId="0" applyNumberFormat="1" applyAlignment="1">
      <alignment vertical="center"/>
    </xf>
    <xf numFmtId="164" fontId="2" fillId="0" borderId="2" xfId="0" applyNumberFormat="1" applyFont="1" applyBorder="1" applyAlignment="1">
      <alignment vertical="center"/>
    </xf>
    <xf numFmtId="14" fontId="0" fillId="0" borderId="1" xfId="0" applyNumberFormat="1" applyBorder="1" applyAlignment="1">
      <alignment vertical="center"/>
    </xf>
    <xf numFmtId="43" fontId="0" fillId="0" borderId="1" xfId="4" applyFont="1" applyBorder="1" applyAlignment="1">
      <alignment vertical="center"/>
    </xf>
    <xf numFmtId="43" fontId="0" fillId="0" borderId="1" xfId="4" applyFont="1" applyFill="1" applyBorder="1" applyAlignment="1">
      <alignment vertical="center"/>
    </xf>
    <xf numFmtId="43" fontId="0" fillId="0" borderId="1" xfId="0" applyNumberFormat="1" applyBorder="1" applyAlignment="1">
      <alignment vertical="center"/>
    </xf>
  </cellXfs>
  <cellStyles count="6">
    <cellStyle name="Comma" xfId="1" builtinId="3"/>
    <cellStyle name="Comma 2 3" xfId="4" xr:uid="{DB136C19-E71F-439A-A2AE-9242EE7ECEDC}"/>
    <cellStyle name="Normal" xfId="0" builtinId="0"/>
    <cellStyle name="Normal 2" xfId="5" xr:uid="{69AB6D47-F75C-4AF2-9F7C-88DEFBE359BA}"/>
    <cellStyle name="Normal 4" xfId="3" xr:uid="{CE3285F0-AD63-4A8C-BC64-EC498676D10A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Zoho%20WorkDrive%20(ghansham%20Thakkar)\Energyoptimaa\NIDP%20Tariff\Final\NIDP%20MYT%20Distribution%202025_R1.xlsx" TargetMode="External"/><Relationship Id="rId1" Type="http://schemas.openxmlformats.org/officeDocument/2006/relationships/externalLinkPath" Target="file:///E:\Zoho%20WorkDrive%20(ghansham%20Thakkar)\Energyoptimaa\NIDP%20Tariff\Final\NIDP%20MYT%20Distribution%202025_R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ing"/>
      <sheetName val="Index"/>
      <sheetName val="BS1"/>
      <sheetName val="BS2"/>
      <sheetName val="BS3"/>
      <sheetName val="True up-snapshot"/>
      <sheetName val="Energy Balance"/>
      <sheetName val="APR Snapshot"/>
      <sheetName val="ARR"/>
      <sheetName val="ARR snapshot"/>
      <sheetName val="ESR1_OA"/>
      <sheetName val="ESR2_Sales Forecast"/>
      <sheetName val="ESR3_Curr Tariff"/>
      <sheetName val="ESR4_Prop Tariff"/>
      <sheetName val="ESR4A_Prop Tariff Rate Sch."/>
      <sheetName val="ESR5_BD&amp;Rev"/>
      <sheetName val="ESR6_Subsidy"/>
      <sheetName val="ESR7_BD monthly"/>
      <sheetName val="F1_PP_Annual"/>
      <sheetName val="F2_PP_Assump"/>
      <sheetName val="F3_PP_Monthly 24-25"/>
      <sheetName val="F3.1_PP_Monthly 25-26"/>
      <sheetName val="F3.2_PP_Monthly 26-27"/>
      <sheetName val="F4_PP_MOD"/>
      <sheetName val="F5_PP_Renew"/>
      <sheetName val="F6_PP6_RPO"/>
      <sheetName val="F7_PP_Comp Bid"/>
      <sheetName val="F8_PP_Short Term"/>
      <sheetName val="F9_PP_plan"/>
      <sheetName val="F10_PP_BST"/>
      <sheetName val="F11_CAP_Asset not in use"/>
      <sheetName val="F12_CAP_Cons Contri"/>
      <sheetName val="F13_CAP_Plan"/>
      <sheetName val="F14_CAP_Cap Cost"/>
      <sheetName val="F15_CAP_CWIP"/>
      <sheetName val="F16_CAP_CAPEX &amp; CAPITALISATION"/>
      <sheetName val="F17_O&amp;M_CPI"/>
      <sheetName val="F18_O&amp;M_WPI"/>
      <sheetName val="F19_O&amp;M_EE n AG base"/>
      <sheetName val="F20_O&amp;M_EE"/>
      <sheetName val="F21_O&amp;M_EE (A)"/>
      <sheetName val="F22_O&amp;M_R&amp;M"/>
      <sheetName val="F23_O&amp;M_A&amp;G"/>
      <sheetName val="F24_Dep"/>
      <sheetName val="F25_IOL"/>
      <sheetName val="F26_ROE"/>
      <sheetName val="F27_Work Cap"/>
      <sheetName val="F28_NTI"/>
      <sheetName val="F29_Income Tax"/>
      <sheetName val="F30_CSD monthly"/>
      <sheetName val="F30A_CSD"/>
      <sheetName val="F31_Recievables"/>
      <sheetName val="F32_Wheeling-Supply"/>
      <sheetName val="F33_CSS"/>
      <sheetName val="P1_DL"/>
      <sheetName val="P1A_DL HT-LT"/>
      <sheetName val="P2_AVG Supply HRS"/>
      <sheetName val="P3_Bad Debts"/>
      <sheetName val="P4_Phy Stat"/>
      <sheetName val="P5_Arrear"/>
      <sheetName val="P6_Cons Complaints"/>
      <sheetName val="P7_Trans Failure"/>
      <sheetName val="P8_Elec Accidents"/>
      <sheetName val="F9_Peak Demand"/>
      <sheetName val="P10_Pending Cases"/>
      <sheetName val="P11_Land"/>
    </sheetNames>
    <sheetDataSet>
      <sheetData sheetId="0"/>
      <sheetData sheetId="1"/>
      <sheetData sheetId="2">
        <row r="2">
          <cell r="A2" t="str">
            <v>NIDP DEVELOPERS PRIVATE LIMITED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F1D201-909A-4B88-98EA-088E7790AF06}">
  <sheetPr>
    <pageSetUpPr fitToPage="1"/>
  </sheetPr>
  <dimension ref="A1:Q25"/>
  <sheetViews>
    <sheetView showGridLines="0" tabSelected="1" view="pageBreakPreview" zoomScaleNormal="100" zoomScaleSheetLayoutView="100" workbookViewId="0">
      <selection activeCell="B10" sqref="B10"/>
    </sheetView>
  </sheetViews>
  <sheetFormatPr defaultRowHeight="14.25" x14ac:dyDescent="0.45"/>
  <cols>
    <col min="2" max="2" width="72.53125" bestFit="1" customWidth="1"/>
    <col min="3" max="14" width="10.33203125" customWidth="1"/>
    <col min="17" max="17" width="10.1328125" bestFit="1" customWidth="1"/>
  </cols>
  <sheetData>
    <row r="1" spans="1:17" s="20" customFormat="1" ht="22.9" customHeight="1" x14ac:dyDescent="0.45">
      <c r="A1" s="18" t="s">
        <v>28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</row>
    <row r="2" spans="1:17" s="23" customFormat="1" ht="22.9" customHeight="1" x14ac:dyDescent="0.45">
      <c r="A2" s="21" t="s">
        <v>1</v>
      </c>
      <c r="B2" s="21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7" s="23" customFormat="1" ht="22.9" customHeight="1" x14ac:dyDescent="0.45">
      <c r="A3" s="24" t="str">
        <f>+[1]BS1!A2</f>
        <v>NIDP DEVELOPERS PRIVATE LIMITED</v>
      </c>
      <c r="B3" s="24"/>
      <c r="C3" s="24"/>
      <c r="D3" s="24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7" s="23" customFormat="1" ht="22.9" customHeight="1" x14ac:dyDescent="0.45">
      <c r="A4" s="25" t="s">
        <v>2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</row>
    <row r="5" spans="1:17" s="23" customFormat="1" ht="22.9" customHeight="1" x14ac:dyDescent="0.45">
      <c r="A5" s="26"/>
      <c r="B5" s="26" t="s">
        <v>3</v>
      </c>
      <c r="C5" s="27">
        <v>45383</v>
      </c>
      <c r="D5" s="27">
        <v>45413</v>
      </c>
      <c r="E5" s="27">
        <v>45444</v>
      </c>
      <c r="F5" s="27">
        <v>45474</v>
      </c>
      <c r="G5" s="27">
        <v>45505</v>
      </c>
      <c r="H5" s="27">
        <v>45536</v>
      </c>
      <c r="I5" s="27">
        <v>45566</v>
      </c>
      <c r="J5" s="27">
        <v>45597</v>
      </c>
      <c r="K5" s="27">
        <v>45627</v>
      </c>
      <c r="L5" s="27">
        <v>45658</v>
      </c>
      <c r="M5" s="27">
        <v>45689</v>
      </c>
      <c r="N5" s="27">
        <v>45717</v>
      </c>
      <c r="O5" s="14" t="s">
        <v>0</v>
      </c>
    </row>
    <row r="6" spans="1:17" s="20" customFormat="1" ht="22.9" customHeight="1" x14ac:dyDescent="0.45">
      <c r="A6" s="28"/>
      <c r="B6" s="1" t="s">
        <v>4</v>
      </c>
      <c r="C6" s="1"/>
      <c r="D6" s="29">
        <f>+C9</f>
        <v>1.575</v>
      </c>
      <c r="E6" s="29">
        <f t="shared" ref="E6:N6" si="0">+D9</f>
        <v>1.575</v>
      </c>
      <c r="F6" s="29">
        <f t="shared" si="0"/>
        <v>1.575</v>
      </c>
      <c r="G6" s="29">
        <f t="shared" si="0"/>
        <v>1.575</v>
      </c>
      <c r="H6" s="29">
        <f t="shared" si="0"/>
        <v>3.6269999999999998</v>
      </c>
      <c r="I6" s="29">
        <f t="shared" si="0"/>
        <v>3.6269999999999998</v>
      </c>
      <c r="J6" s="29">
        <f t="shared" si="0"/>
        <v>3.6269999999999998</v>
      </c>
      <c r="K6" s="29">
        <f t="shared" si="0"/>
        <v>3.6269999999999998</v>
      </c>
      <c r="L6" s="29">
        <f t="shared" si="0"/>
        <v>3.6269999999999998</v>
      </c>
      <c r="M6" s="29">
        <f t="shared" si="0"/>
        <v>3.6269999999999998</v>
      </c>
      <c r="N6" s="29">
        <f t="shared" si="0"/>
        <v>3.6269999999999998</v>
      </c>
      <c r="O6" s="30">
        <f>+C6</f>
        <v>0</v>
      </c>
    </row>
    <row r="7" spans="1:17" s="20" customFormat="1" ht="22.9" customHeight="1" x14ac:dyDescent="0.45">
      <c r="A7" s="28"/>
      <c r="B7" s="1" t="s">
        <v>5</v>
      </c>
      <c r="C7" s="2">
        <f>15750000/10^7</f>
        <v>1.575</v>
      </c>
      <c r="D7" s="28"/>
      <c r="E7" s="28"/>
      <c r="F7" s="28"/>
      <c r="G7" s="31">
        <f>+H25-C7</f>
        <v>2.0519999999999996</v>
      </c>
      <c r="H7" s="28"/>
      <c r="I7" s="28"/>
      <c r="J7" s="28"/>
      <c r="K7" s="28"/>
      <c r="L7" s="28"/>
      <c r="M7" s="28"/>
      <c r="N7" s="28"/>
      <c r="O7" s="30">
        <f>SUM(C7:N7)</f>
        <v>3.6269999999999998</v>
      </c>
    </row>
    <row r="8" spans="1:17" s="20" customFormat="1" ht="22.9" customHeight="1" x14ac:dyDescent="0.45">
      <c r="A8" s="28"/>
      <c r="B8" s="1" t="s">
        <v>6</v>
      </c>
      <c r="C8" s="1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30">
        <f>SUM(C8:N8)</f>
        <v>0</v>
      </c>
    </row>
    <row r="9" spans="1:17" s="20" customFormat="1" ht="22.9" customHeight="1" x14ac:dyDescent="0.45">
      <c r="A9" s="28"/>
      <c r="B9" s="1" t="s">
        <v>7</v>
      </c>
      <c r="C9" s="3">
        <f>+C7</f>
        <v>1.575</v>
      </c>
      <c r="D9" s="3">
        <f t="shared" ref="D9:O9" si="1">+D6+D7-D8</f>
        <v>1.575</v>
      </c>
      <c r="E9" s="3">
        <f t="shared" si="1"/>
        <v>1.575</v>
      </c>
      <c r="F9" s="3">
        <f t="shared" si="1"/>
        <v>1.575</v>
      </c>
      <c r="G9" s="3">
        <f t="shared" si="1"/>
        <v>3.6269999999999998</v>
      </c>
      <c r="H9" s="3">
        <f t="shared" si="1"/>
        <v>3.6269999999999998</v>
      </c>
      <c r="I9" s="3">
        <f t="shared" si="1"/>
        <v>3.6269999999999998</v>
      </c>
      <c r="J9" s="3">
        <f t="shared" si="1"/>
        <v>3.6269999999999998</v>
      </c>
      <c r="K9" s="3">
        <f t="shared" si="1"/>
        <v>3.6269999999999998</v>
      </c>
      <c r="L9" s="3">
        <f t="shared" si="1"/>
        <v>3.6269999999999998</v>
      </c>
      <c r="M9" s="3">
        <f t="shared" si="1"/>
        <v>3.6269999999999998</v>
      </c>
      <c r="N9" s="3">
        <f t="shared" si="1"/>
        <v>3.6269999999999998</v>
      </c>
      <c r="O9" s="4">
        <f t="shared" si="1"/>
        <v>3.6269999999999998</v>
      </c>
    </row>
    <row r="10" spans="1:17" s="20" customFormat="1" ht="22.9" customHeight="1" x14ac:dyDescent="0.45">
      <c r="A10" s="28"/>
      <c r="B10" s="1" t="s">
        <v>8</v>
      </c>
      <c r="C10" s="5">
        <v>6.7500000000000004E-2</v>
      </c>
      <c r="D10" s="5">
        <v>6.7500000000000004E-2</v>
      </c>
      <c r="E10" s="5">
        <v>6.7500000000000004E-2</v>
      </c>
      <c r="F10" s="5">
        <v>6.7500000000000004E-2</v>
      </c>
      <c r="G10" s="5">
        <v>6.7500000000000004E-2</v>
      </c>
      <c r="H10" s="5">
        <v>6.7500000000000004E-2</v>
      </c>
      <c r="I10" s="5">
        <v>6.7500000000000004E-2</v>
      </c>
      <c r="J10" s="5">
        <v>6.7500000000000004E-2</v>
      </c>
      <c r="K10" s="5">
        <v>6.7500000000000004E-2</v>
      </c>
      <c r="L10" s="5">
        <v>6.7500000000000004E-2</v>
      </c>
      <c r="M10" s="5">
        <v>6.7500000000000004E-2</v>
      </c>
      <c r="N10" s="5">
        <v>6.7500000000000004E-2</v>
      </c>
      <c r="O10" s="28"/>
    </row>
    <row r="11" spans="1:17" s="20" customFormat="1" ht="22.9" customHeight="1" x14ac:dyDescent="0.45">
      <c r="A11" s="28"/>
      <c r="B11" s="6" t="s">
        <v>9</v>
      </c>
      <c r="C11" s="7">
        <f>+C7*C14*C10/365</f>
        <v>7.2816780821917818E-3</v>
      </c>
      <c r="D11" s="7">
        <f>+D6*D14*D10/365</f>
        <v>9.0292808219178088E-3</v>
      </c>
      <c r="E11" s="7">
        <f>+E6*E14*E10/365</f>
        <v>8.7380136986301375E-3</v>
      </c>
      <c r="F11" s="7">
        <f>+F6*F14*F10/365</f>
        <v>9.0292808219178088E-3</v>
      </c>
      <c r="G11" s="7">
        <f>+G6*G14*G10/365+G7*G10*G15/365</f>
        <v>1.8136787671232876E-2</v>
      </c>
      <c r="H11" s="7">
        <f>+H6*H14*H10/365</f>
        <v>2.0122397260273973E-2</v>
      </c>
      <c r="I11" s="7">
        <f t="shared" ref="I11:N11" si="2">+I6*I14*I10/365</f>
        <v>2.0793143835616441E-2</v>
      </c>
      <c r="J11" s="7">
        <f t="shared" si="2"/>
        <v>2.0122397260273973E-2</v>
      </c>
      <c r="K11" s="7">
        <f t="shared" si="2"/>
        <v>2.0793143835616441E-2</v>
      </c>
      <c r="L11" s="7">
        <f t="shared" si="2"/>
        <v>2.0793143835616441E-2</v>
      </c>
      <c r="M11" s="7">
        <f t="shared" si="2"/>
        <v>1.878090410958904E-2</v>
      </c>
      <c r="N11" s="7">
        <f t="shared" si="2"/>
        <v>2.0793143835616441E-2</v>
      </c>
      <c r="O11" s="30">
        <f>SUM(C11:N11)</f>
        <v>0.19441331506849319</v>
      </c>
    </row>
    <row r="12" spans="1:17" s="20" customFormat="1" ht="22.9" customHeight="1" x14ac:dyDescent="0.45">
      <c r="A12" s="28"/>
      <c r="B12" s="6" t="s">
        <v>10</v>
      </c>
      <c r="C12" s="6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</row>
    <row r="13" spans="1:17" s="20" customFormat="1" ht="22.9" customHeight="1" x14ac:dyDescent="0.45">
      <c r="A13" s="28"/>
      <c r="B13" s="32" t="s">
        <v>11</v>
      </c>
      <c r="C13" s="33">
        <f>+C11-C12</f>
        <v>7.2816780821917818E-3</v>
      </c>
      <c r="D13" s="33">
        <f t="shared" ref="D13:O13" si="3">+D11-D12</f>
        <v>9.0292808219178088E-3</v>
      </c>
      <c r="E13" s="33">
        <f t="shared" si="3"/>
        <v>8.7380136986301375E-3</v>
      </c>
      <c r="F13" s="33">
        <f t="shared" si="3"/>
        <v>9.0292808219178088E-3</v>
      </c>
      <c r="G13" s="33">
        <f t="shared" si="3"/>
        <v>1.8136787671232876E-2</v>
      </c>
      <c r="H13" s="33">
        <f t="shared" si="3"/>
        <v>2.0122397260273973E-2</v>
      </c>
      <c r="I13" s="33">
        <f t="shared" si="3"/>
        <v>2.0793143835616441E-2</v>
      </c>
      <c r="J13" s="33">
        <f t="shared" si="3"/>
        <v>2.0122397260273973E-2</v>
      </c>
      <c r="K13" s="33">
        <f t="shared" si="3"/>
        <v>2.0793143835616441E-2</v>
      </c>
      <c r="L13" s="33">
        <f t="shared" si="3"/>
        <v>2.0793143835616441E-2</v>
      </c>
      <c r="M13" s="33">
        <f t="shared" si="3"/>
        <v>1.878090410958904E-2</v>
      </c>
      <c r="N13" s="33">
        <f t="shared" si="3"/>
        <v>2.0793143835616441E-2</v>
      </c>
      <c r="O13" s="33">
        <f t="shared" si="3"/>
        <v>0.19441331506849319</v>
      </c>
      <c r="P13" s="34"/>
      <c r="Q13" s="35">
        <f>+O13*100</f>
        <v>19.44133150684932</v>
      </c>
    </row>
    <row r="14" spans="1:17" s="20" customFormat="1" ht="22.9" customHeight="1" x14ac:dyDescent="0.45">
      <c r="A14" s="28"/>
      <c r="B14" s="28"/>
      <c r="C14" s="17">
        <f>30-6+1</f>
        <v>25</v>
      </c>
      <c r="D14" s="17">
        <v>31</v>
      </c>
      <c r="E14" s="17">
        <v>30</v>
      </c>
      <c r="F14" s="28">
        <v>31</v>
      </c>
      <c r="G14" s="28">
        <v>31</v>
      </c>
      <c r="H14" s="28">
        <v>30</v>
      </c>
      <c r="I14" s="28">
        <v>31</v>
      </c>
      <c r="J14" s="28">
        <v>30</v>
      </c>
      <c r="K14" s="28">
        <v>31</v>
      </c>
      <c r="L14" s="28">
        <v>31</v>
      </c>
      <c r="M14" s="28">
        <v>28</v>
      </c>
      <c r="N14" s="28">
        <v>31</v>
      </c>
      <c r="O14" s="28"/>
    </row>
    <row r="15" spans="1:17" s="20" customFormat="1" ht="22.9" customHeight="1" x14ac:dyDescent="0.45">
      <c r="A15" s="28"/>
      <c r="B15" s="28"/>
      <c r="C15" s="28"/>
      <c r="D15" s="28"/>
      <c r="E15" s="28"/>
      <c r="F15" s="28"/>
      <c r="G15" s="28">
        <f>31-8+1</f>
        <v>24</v>
      </c>
      <c r="H15" s="28"/>
      <c r="I15" s="28"/>
      <c r="J15" s="28"/>
      <c r="K15" s="28"/>
      <c r="L15" s="28"/>
      <c r="M15" s="28"/>
      <c r="N15" s="28"/>
      <c r="O15" s="28"/>
    </row>
    <row r="16" spans="1:17" s="20" customFormat="1" ht="22.9" customHeight="1" x14ac:dyDescent="0.45">
      <c r="A16" s="8" t="s">
        <v>12</v>
      </c>
      <c r="B16" s="8" t="s">
        <v>13</v>
      </c>
      <c r="C16" s="8" t="s">
        <v>14</v>
      </c>
      <c r="D16" s="8" t="s">
        <v>15</v>
      </c>
      <c r="E16" s="8" t="s">
        <v>16</v>
      </c>
      <c r="F16" s="8" t="s">
        <v>17</v>
      </c>
      <c r="G16" s="8" t="s">
        <v>18</v>
      </c>
      <c r="H16" s="8" t="s">
        <v>19</v>
      </c>
      <c r="I16" s="8" t="s">
        <v>20</v>
      </c>
      <c r="J16" s="8" t="s">
        <v>21</v>
      </c>
      <c r="K16" s="8" t="s">
        <v>22</v>
      </c>
      <c r="L16" s="28"/>
      <c r="M16" s="28"/>
      <c r="N16" s="28"/>
      <c r="O16" s="28"/>
    </row>
    <row r="17" spans="1:15" s="20" customFormat="1" ht="22.9" customHeight="1" x14ac:dyDescent="0.45">
      <c r="A17" s="19">
        <v>1</v>
      </c>
      <c r="B17" s="28" t="s">
        <v>23</v>
      </c>
      <c r="C17" s="9">
        <v>45388</v>
      </c>
      <c r="D17" s="36">
        <v>45511</v>
      </c>
      <c r="E17" s="37">
        <f>10125000/10^7</f>
        <v>1.0125</v>
      </c>
      <c r="F17" s="10" t="s">
        <v>24</v>
      </c>
      <c r="G17" s="11" t="s">
        <v>25</v>
      </c>
      <c r="H17" s="38">
        <f>+E17</f>
        <v>1.0125</v>
      </c>
      <c r="I17" s="28">
        <f t="shared" ref="I17:I24" si="4">D17-C17+1</f>
        <v>124</v>
      </c>
      <c r="J17" s="12">
        <v>6.7500000000000004E-2</v>
      </c>
      <c r="K17" s="30">
        <f>H17*I17*J17/365</f>
        <v>2.3218150684931507E-2</v>
      </c>
      <c r="L17" s="28"/>
      <c r="M17" s="28"/>
      <c r="N17" s="28"/>
      <c r="O17" s="28"/>
    </row>
    <row r="18" spans="1:15" s="20" customFormat="1" ht="22.9" customHeight="1" x14ac:dyDescent="0.45">
      <c r="A18" s="19"/>
      <c r="B18" s="28" t="s">
        <v>26</v>
      </c>
      <c r="C18" s="9">
        <v>45512</v>
      </c>
      <c r="D18" s="36">
        <v>45747</v>
      </c>
      <c r="E18" s="37">
        <f>6075000/10^7</f>
        <v>0.60750000000000004</v>
      </c>
      <c r="F18" s="10"/>
      <c r="G18" s="11"/>
      <c r="H18" s="39">
        <f>H17+E18</f>
        <v>1.62</v>
      </c>
      <c r="I18" s="28">
        <f t="shared" si="4"/>
        <v>236</v>
      </c>
      <c r="J18" s="12">
        <v>6.7500000000000004E-2</v>
      </c>
      <c r="K18" s="30">
        <f t="shared" ref="K18:K24" si="5">H18*I18*J18/365</f>
        <v>7.0703013698630149E-2</v>
      </c>
      <c r="L18" s="28"/>
      <c r="M18" s="28"/>
      <c r="N18" s="28"/>
      <c r="O18" s="28"/>
    </row>
    <row r="19" spans="1:15" s="20" customFormat="1" ht="22.9" customHeight="1" x14ac:dyDescent="0.45">
      <c r="A19" s="19">
        <v>2</v>
      </c>
      <c r="B19" s="28" t="s">
        <v>23</v>
      </c>
      <c r="C19" s="9">
        <v>45388</v>
      </c>
      <c r="D19" s="36">
        <v>45511</v>
      </c>
      <c r="E19" s="37">
        <f>1125000/10^7</f>
        <v>0.1125</v>
      </c>
      <c r="F19" s="10" t="s">
        <v>27</v>
      </c>
      <c r="G19" s="11" t="s">
        <v>25</v>
      </c>
      <c r="H19" s="38">
        <f>+E19</f>
        <v>0.1125</v>
      </c>
      <c r="I19" s="28">
        <f t="shared" si="4"/>
        <v>124</v>
      </c>
      <c r="J19" s="12">
        <v>6.7500000000000004E-2</v>
      </c>
      <c r="K19" s="30">
        <f t="shared" si="5"/>
        <v>2.5797945205479457E-3</v>
      </c>
      <c r="L19" s="28"/>
      <c r="M19" s="28"/>
      <c r="N19" s="28"/>
      <c r="O19" s="28"/>
    </row>
    <row r="20" spans="1:15" s="20" customFormat="1" ht="22.9" customHeight="1" x14ac:dyDescent="0.45">
      <c r="A20" s="19"/>
      <c r="B20" s="28" t="s">
        <v>26</v>
      </c>
      <c r="C20" s="9">
        <v>45512</v>
      </c>
      <c r="D20" s="36">
        <v>45747</v>
      </c>
      <c r="E20" s="37">
        <f>7875000/10^7</f>
        <v>0.78749999999999998</v>
      </c>
      <c r="F20" s="10"/>
      <c r="G20" s="11"/>
      <c r="H20" s="39">
        <f>H19+E20</f>
        <v>0.9</v>
      </c>
      <c r="I20" s="28">
        <f t="shared" si="4"/>
        <v>236</v>
      </c>
      <c r="J20" s="12">
        <v>6.7500000000000004E-2</v>
      </c>
      <c r="K20" s="30">
        <f t="shared" si="5"/>
        <v>3.9279452054794523E-2</v>
      </c>
      <c r="L20" s="28"/>
      <c r="M20" s="28"/>
      <c r="N20" s="28"/>
      <c r="O20" s="28"/>
    </row>
    <row r="21" spans="1:15" s="20" customFormat="1" ht="22.9" customHeight="1" x14ac:dyDescent="0.45">
      <c r="A21" s="19">
        <v>3</v>
      </c>
      <c r="B21" s="28" t="s">
        <v>23</v>
      </c>
      <c r="C21" s="9">
        <v>45388</v>
      </c>
      <c r="D21" s="36">
        <v>45511</v>
      </c>
      <c r="E21" s="37">
        <f>3150000/10^7</f>
        <v>0.315</v>
      </c>
      <c r="F21" s="10" t="s">
        <v>24</v>
      </c>
      <c r="G21" s="11" t="s">
        <v>25</v>
      </c>
      <c r="H21" s="38">
        <f>+E21</f>
        <v>0.315</v>
      </c>
      <c r="I21" s="28">
        <f t="shared" si="4"/>
        <v>124</v>
      </c>
      <c r="J21" s="12">
        <v>6.7500000000000004E-2</v>
      </c>
      <c r="K21" s="30">
        <f t="shared" si="5"/>
        <v>7.2234246575342467E-3</v>
      </c>
      <c r="L21" s="28"/>
      <c r="M21" s="28"/>
      <c r="N21" s="28"/>
      <c r="O21" s="28"/>
    </row>
    <row r="22" spans="1:15" s="20" customFormat="1" ht="22.9" customHeight="1" x14ac:dyDescent="0.45">
      <c r="A22" s="19"/>
      <c r="B22" s="28" t="s">
        <v>26</v>
      </c>
      <c r="C22" s="9">
        <v>45512</v>
      </c>
      <c r="D22" s="36">
        <v>45747</v>
      </c>
      <c r="E22" s="37">
        <f>6300000/10^7</f>
        <v>0.63</v>
      </c>
      <c r="F22" s="10"/>
      <c r="G22" s="11"/>
      <c r="H22" s="39">
        <f>H21+E22</f>
        <v>0.94500000000000006</v>
      </c>
      <c r="I22" s="28">
        <f t="shared" si="4"/>
        <v>236</v>
      </c>
      <c r="J22" s="12">
        <v>6.7500000000000004E-2</v>
      </c>
      <c r="K22" s="30">
        <f t="shared" si="5"/>
        <v>4.124342465753425E-2</v>
      </c>
      <c r="L22" s="28"/>
      <c r="M22" s="28"/>
      <c r="N22" s="28"/>
      <c r="O22" s="28"/>
    </row>
    <row r="23" spans="1:15" s="20" customFormat="1" ht="22.9" customHeight="1" x14ac:dyDescent="0.45">
      <c r="A23" s="19">
        <v>4</v>
      </c>
      <c r="B23" s="28" t="s">
        <v>23</v>
      </c>
      <c r="C23" s="9">
        <v>45388</v>
      </c>
      <c r="D23" s="36">
        <v>45511</v>
      </c>
      <c r="E23" s="37">
        <f>1350000/10^7</f>
        <v>0.13500000000000001</v>
      </c>
      <c r="F23" s="10" t="s">
        <v>24</v>
      </c>
      <c r="G23" s="11" t="s">
        <v>25</v>
      </c>
      <c r="H23" s="38">
        <f>+E23</f>
        <v>0.13500000000000001</v>
      </c>
      <c r="I23" s="28">
        <f t="shared" si="4"/>
        <v>124</v>
      </c>
      <c r="J23" s="12">
        <v>6.7500000000000004E-2</v>
      </c>
      <c r="K23" s="30">
        <f t="shared" si="5"/>
        <v>3.095753424657535E-3</v>
      </c>
      <c r="L23" s="28"/>
      <c r="M23" s="28"/>
      <c r="N23" s="28"/>
      <c r="O23" s="28"/>
    </row>
    <row r="24" spans="1:15" s="20" customFormat="1" ht="22.9" customHeight="1" x14ac:dyDescent="0.45">
      <c r="A24" s="19"/>
      <c r="B24" s="28" t="s">
        <v>26</v>
      </c>
      <c r="C24" s="9">
        <v>45512</v>
      </c>
      <c r="D24" s="36">
        <v>45747</v>
      </c>
      <c r="E24" s="37">
        <f>270000/10^7</f>
        <v>2.7E-2</v>
      </c>
      <c r="F24" s="10"/>
      <c r="G24" s="11"/>
      <c r="H24" s="39">
        <f>H23+E24</f>
        <v>0.16200000000000001</v>
      </c>
      <c r="I24" s="28">
        <f t="shared" si="4"/>
        <v>236</v>
      </c>
      <c r="J24" s="12">
        <v>6.7500000000000004E-2</v>
      </c>
      <c r="K24" s="30">
        <f t="shared" si="5"/>
        <v>7.0703013698630137E-3</v>
      </c>
      <c r="L24" s="28"/>
      <c r="M24" s="28"/>
      <c r="N24" s="28"/>
      <c r="O24" s="28"/>
    </row>
    <row r="25" spans="1:15" s="20" customFormat="1" ht="22.9" customHeight="1" x14ac:dyDescent="0.45">
      <c r="A25" s="13"/>
      <c r="B25" s="28"/>
      <c r="C25" s="13"/>
      <c r="D25" s="14" t="s">
        <v>0</v>
      </c>
      <c r="E25" s="15">
        <f>SUM(E17:E24)</f>
        <v>3.6269999999999998</v>
      </c>
      <c r="F25" s="16"/>
      <c r="G25" s="14"/>
      <c r="H25" s="15">
        <f>H18+H20+H22+H24</f>
        <v>3.6269999999999998</v>
      </c>
      <c r="I25" s="14"/>
      <c r="J25" s="14"/>
      <c r="K25" s="15">
        <f t="shared" ref="K25" si="6">SUM(K17:K24)</f>
        <v>0.19441331506849319</v>
      </c>
      <c r="L25" s="33">
        <f>+K25*100</f>
        <v>19.44133150684932</v>
      </c>
      <c r="M25" s="28"/>
      <c r="N25" s="28"/>
      <c r="O25" s="28"/>
    </row>
  </sheetData>
  <mergeCells count="8">
    <mergeCell ref="A1:O1"/>
    <mergeCell ref="A23:A24"/>
    <mergeCell ref="A2:B2"/>
    <mergeCell ref="A3:D3"/>
    <mergeCell ref="A4:O4"/>
    <mergeCell ref="A17:A18"/>
    <mergeCell ref="A19:A20"/>
    <mergeCell ref="A21:A22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1" orientation="landscape" r:id="rId1"/>
  <colBreaks count="1" manualBreakCount="1">
    <brk id="1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Anneuxre 14</vt:lpstr>
      <vt:lpstr>'Anneuxre 14'!Print_Area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Jitendra Bhanushali</dc:creator>
  <cp:lastModifiedBy>Pramod Burle</cp:lastModifiedBy>
  <cp:lastPrinted>2026-01-08T05:18:17Z</cp:lastPrinted>
  <dcterms:created xsi:type="dcterms:W3CDTF">2026-01-03T05:37:09Z</dcterms:created>
  <dcterms:modified xsi:type="dcterms:W3CDTF">2026-01-08T05:18:18Z</dcterms:modified>
</cp:coreProperties>
</file>